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80" yWindow="135" windowWidth="11280" windowHeight="12480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т2!$A$1:$P$33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'!$A$1:$M$42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5" i="102" l="1"/>
  <c r="D34" i="102"/>
  <c r="D33" i="102"/>
  <c r="D32" i="102"/>
  <c r="D31" i="102"/>
  <c r="D30" i="102"/>
  <c r="D29" i="102"/>
  <c r="D28" i="102"/>
  <c r="D27" i="102"/>
  <c r="D26" i="102"/>
  <c r="D25" i="102" s="1"/>
  <c r="D24" i="102"/>
  <c r="D22" i="102" l="1"/>
  <c r="P32" i="96"/>
  <c r="P31" i="96"/>
  <c r="P30" i="96"/>
  <c r="P29" i="96"/>
  <c r="P28" i="96"/>
  <c r="P27" i="96"/>
  <c r="L27" i="96"/>
  <c r="P26" i="96"/>
  <c r="L26" i="96"/>
  <c r="P25" i="96"/>
  <c r="L25" i="96"/>
  <c r="P24" i="96"/>
  <c r="L24" i="96"/>
  <c r="A11" i="102" l="1"/>
  <c r="C9" i="102"/>
  <c r="E8" i="102"/>
  <c r="P33" i="96" l="1"/>
  <c r="D10" i="102" l="1"/>
  <c r="D19" i="102" l="1"/>
  <c r="D20" i="102" s="1"/>
  <c r="D21" i="102" s="1"/>
</calcChain>
</file>

<file path=xl/sharedStrings.xml><?xml version="1.0" encoding="utf-8"?>
<sst xmlns="http://schemas.openxmlformats.org/spreadsheetml/2006/main" count="270" uniqueCount="133">
  <si>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</si>
  <si>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</si>
  <si>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</si>
  <si>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</si>
  <si>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</si>
  <si>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</si>
  <si>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</si>
  <si>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</si>
  <si>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</si>
  <si>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</si>
  <si>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</si>
  <si>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</si>
  <si>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</si>
  <si>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</si>
  <si>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</si>
  <si>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</si>
  <si>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</si>
  <si>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</si>
  <si>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</si>
  <si>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</si>
  <si>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</si>
  <si>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</si>
  <si>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</si>
  <si>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</si>
  <si>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</si>
  <si>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</si>
  <si>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</si>
  <si>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</si>
  <si>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</si>
  <si>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</si>
  <si>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</si>
  <si>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</si>
  <si>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</si>
  <si>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</si>
  <si>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</si>
  <si>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</si>
  <si>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</si>
  <si>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</si>
  <si>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</si>
  <si>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</si>
  <si>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</si>
  <si>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</si>
  <si>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</si>
  <si>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</si>
  <si>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</si>
  <si>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</si>
  <si>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</si>
  <si>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</si>
  <si>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</si>
  <si>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</si>
  <si>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</si>
  <si>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</si>
  <si>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</si>
  <si>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</si>
  <si>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</si>
  <si>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</si>
  <si>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</si>
  <si>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</si>
  <si>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</si>
  <si>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</si>
  <si>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</si>
  <si>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</si>
  <si>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</si>
  <si>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</si>
  <si>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</si>
  <si>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</si>
  <si>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</si>
  <si>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</si>
  <si>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</si>
  <si>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</si>
  <si>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</si>
  <si>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от «__» _____ 2020 г. №___</t>
  </si>
  <si>
    <t>_____________</t>
  </si>
  <si>
    <t>(подпись)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</si>
  <si>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</si>
  <si>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</si>
  <si>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</si>
  <si>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</si>
  <si>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А2-01</t>
  </si>
  <si>
    <t>Л11-01</t>
  </si>
  <si>
    <t>А1-04</t>
  </si>
  <si>
    <t>А1-01</t>
  </si>
  <si>
    <t>А1-02</t>
  </si>
  <si>
    <t>А1-03</t>
  </si>
  <si>
    <t xml:space="preserve">  </t>
  </si>
  <si>
    <t>Итого объем финансовых потребностей, тыс рублей (без НДС)</t>
  </si>
  <si>
    <t>Учет</t>
  </si>
  <si>
    <t>1.1</t>
  </si>
  <si>
    <t>Однофазный ввод СИП</t>
  </si>
  <si>
    <t>СИП4 2х16 - 25 м</t>
  </si>
  <si>
    <t>1км</t>
  </si>
  <si>
    <t xml:space="preserve"> Л7-11-4</t>
  </si>
  <si>
    <t>1.2</t>
  </si>
  <si>
    <t>Трехфазный ввод СИП</t>
  </si>
  <si>
    <t>СИП4 4х25 - 25 м</t>
  </si>
  <si>
    <t>1 точка учета</t>
  </si>
  <si>
    <t xml:space="preserve"> Л7-34-4</t>
  </si>
  <si>
    <t>1.3</t>
  </si>
  <si>
    <t xml:space="preserve">Арматура и устройство крепления провода СИП </t>
  </si>
  <si>
    <t>1.4</t>
  </si>
  <si>
    <t>Прибор учета трехфазный для РП (СП, ТП, РТП), РУ 6 - 20 кВ</t>
  </si>
  <si>
    <t xml:space="preserve">Счетчик 3Ф 5-10А 380В </t>
  </si>
  <si>
    <t>1 ед.</t>
  </si>
  <si>
    <t>1.5</t>
  </si>
  <si>
    <t xml:space="preserve">Прибор учета однофазный </t>
  </si>
  <si>
    <t xml:space="preserve">Счетчик 1Ф 5-60(80)А 220В, Split </t>
  </si>
  <si>
    <t>1.6</t>
  </si>
  <si>
    <t xml:space="preserve">Прибор учета трехфазный </t>
  </si>
  <si>
    <t xml:space="preserve">Счетчик 3Ф 5-100А 380В, Split </t>
  </si>
  <si>
    <t>1.7</t>
  </si>
  <si>
    <t>Прибор учета трехфазный с ТТ</t>
  </si>
  <si>
    <t>1.8</t>
  </si>
  <si>
    <t>ИВКЭ для ТП (СП, РП, РТП), РУ 6 - 20 кВ</t>
  </si>
  <si>
    <t xml:space="preserve">УСПД </t>
  </si>
  <si>
    <t>2</t>
  </si>
  <si>
    <t xml:space="preserve">Проектные работы </t>
  </si>
  <si>
    <t>1 объект</t>
  </si>
  <si>
    <t>от 21 до 50,9 млн. руб</t>
  </si>
  <si>
    <t>П6-09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</si>
  <si>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1055 шт. приборов учета)</t>
  </si>
  <si>
    <t>2022 год</t>
  </si>
  <si>
    <t>M_Che416</t>
  </si>
  <si>
    <t xml:space="preserve">Утвержденные плановые значения показателей приведены в соответствии с 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</si>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</sst>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_)"/>
    <numFmt numFmtId="185" formatCode="0.0"/>
  </numFmts>
  <fonts count="9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4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4" fontId="25" fillId="0" borderId="10" xfId="0" applyNumberFormat="1" applyFont="1" applyFill="1" applyBorder="1" applyAlignment="1">
      <alignment horizontal="center" vertical="center" wrapText="1"/>
    </xf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4" fontId="2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4" fontId="87" fillId="0" borderId="0" xfId="37" applyNumberFormat="1" applyFont="1" applyFill="1" applyBorder="1" applyAlignment="1">
      <alignment vertical="center" wrapText="1"/>
    </xf>
    <xf numFmtId="0" fontId="88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3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" fontId="89" fillId="0" borderId="30" xfId="0" applyNumberFormat="1" applyFont="1" applyFill="1" applyBorder="1" applyAlignment="1">
      <alignment horizontal="center" vertical="center" wrapText="1"/>
    </xf>
    <xf numFmtId="49" fontId="89" fillId="0" borderId="30" xfId="0" applyNumberFormat="1" applyFont="1" applyFill="1" applyBorder="1" applyAlignment="1">
      <alignment horizontal="center" vertical="center" wrapText="1"/>
    </xf>
    <xf numFmtId="2" fontId="89" fillId="0" borderId="30" xfId="0" applyNumberFormat="1" applyFont="1" applyFill="1" applyBorder="1" applyAlignment="1">
      <alignment horizontal="center" vertical="center"/>
    </xf>
    <xf numFmtId="183" fontId="89" fillId="0" borderId="30" xfId="0" applyNumberFormat="1" applyFont="1" applyFill="1" applyBorder="1" applyAlignment="1">
      <alignment horizontal="right" vertical="center"/>
    </xf>
    <xf numFmtId="0" fontId="0" fillId="0" borderId="0" xfId="0" applyFill="1"/>
    <xf numFmtId="2" fontId="6" fillId="0" borderId="15" xfId="966" applyNumberFormat="1" applyFont="1" applyFill="1" applyBorder="1" applyAlignment="1">
      <alignment wrapText="1"/>
    </xf>
    <xf numFmtId="2" fontId="42" fillId="0" borderId="15" xfId="966" applyNumberFormat="1" applyFont="1" applyFill="1" applyBorder="1" applyAlignment="1">
      <alignment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left" vertical="center"/>
    </xf>
    <xf numFmtId="0" fontId="25" fillId="0" borderId="10" xfId="37" applyFont="1" applyBorder="1" applyAlignment="1">
      <alignment horizontal="center" vertical="center"/>
    </xf>
    <xf numFmtId="184" fontId="25" fillId="0" borderId="10" xfId="37" applyNumberFormat="1" applyFont="1" applyFill="1" applyBorder="1" applyAlignment="1">
      <alignment horizontal="center" vertical="center"/>
    </xf>
    <xf numFmtId="0" fontId="25" fillId="0" borderId="10" xfId="37" applyFont="1" applyFill="1" applyBorder="1" applyAlignment="1">
      <alignment horizontal="center" vertical="center"/>
    </xf>
    <xf numFmtId="185" fontId="25" fillId="0" borderId="10" xfId="37" applyNumberFormat="1" applyFont="1" applyFill="1" applyBorder="1" applyAlignment="1">
      <alignment horizontal="center" vertical="center"/>
    </xf>
    <xf numFmtId="185" fontId="28" fillId="0" borderId="10" xfId="37" applyNumberFormat="1" applyFont="1" applyFill="1" applyBorder="1" applyAlignment="1">
      <alignment horizontal="center" vertical="center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4" fontId="25" fillId="0" borderId="11" xfId="0" applyNumberFormat="1" applyFont="1" applyBorder="1" applyAlignment="1">
      <alignment horizontal="center" vertical="center" wrapText="1"/>
    </xf>
    <xf numFmtId="4" fontId="25" fillId="0" borderId="13" xfId="0" applyNumberFormat="1" applyFont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ColWidth="9"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17"/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19"/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20"/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6"/>
      <c r="B9" s="116"/>
      <c r="C9" s="116"/>
      <c r="D9" s="224"/>
      <c r="E9" s="224"/>
      <c r="F9" s="224"/>
      <c r="G9" s="224"/>
      <c r="H9" s="224"/>
      <c r="I9" s="224"/>
      <c r="J9" s="116"/>
      <c r="K9" s="116"/>
      <c r="L9" s="116"/>
      <c r="M9" s="116"/>
      <c r="N9" s="116"/>
      <c r="O9" s="116"/>
      <c r="P9" s="116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23"/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21"/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6"/>
      <c r="B14" s="116"/>
      <c r="C14" s="116"/>
      <c r="D14" s="11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21"/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16"/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</row>
    <row r="17" spans="1:17" ht="15" customHeight="1" x14ac:dyDescent="0.25">
      <c r="A17" s="225"/>
      <c r="B17" s="226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38"/>
    </row>
    <row r="18" spans="1:17" ht="41.25" customHeight="1" x14ac:dyDescent="0.25">
      <c r="A18" s="225"/>
      <c r="B18" s="226"/>
      <c r="C18" s="228"/>
      <c r="D18" s="229"/>
      <c r="E18" s="229"/>
      <c r="F18" s="229"/>
      <c r="G18" s="229"/>
      <c r="H18" s="229"/>
      <c r="I18" s="230"/>
      <c r="J18" s="228"/>
      <c r="K18" s="229"/>
      <c r="L18" s="229"/>
      <c r="M18" s="229"/>
      <c r="N18" s="229"/>
      <c r="O18" s="229"/>
      <c r="P18" s="230"/>
      <c r="Q18" s="38"/>
    </row>
    <row r="19" spans="1:17" ht="33.75" customHeight="1" x14ac:dyDescent="0.25">
      <c r="A19" s="225"/>
      <c r="B19" s="226"/>
      <c r="C19" s="226"/>
      <c r="D19" s="226"/>
      <c r="E19" s="226"/>
      <c r="F19" s="226"/>
      <c r="G19" s="226"/>
      <c r="H19" s="231"/>
      <c r="I19" s="231"/>
      <c r="J19" s="226"/>
      <c r="K19" s="226"/>
      <c r="L19" s="226"/>
      <c r="M19" s="226"/>
      <c r="N19" s="226"/>
      <c r="O19" s="231"/>
      <c r="P19" s="231"/>
    </row>
    <row r="20" spans="1:17" s="7" customFormat="1" x14ac:dyDescent="0.25">
      <c r="A20" s="225"/>
      <c r="B20" s="226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14"/>
      <c r="B54" s="214"/>
      <c r="C54" s="214"/>
      <c r="D54" s="214"/>
      <c r="E54" s="214"/>
      <c r="F54" s="214"/>
      <c r="G54" s="214"/>
      <c r="H54" s="70"/>
      <c r="I54" s="32"/>
    </row>
    <row r="55" spans="1:16" s="50" customFormat="1" ht="41.25" customHeight="1" x14ac:dyDescent="0.25">
      <c r="A55" s="214"/>
      <c r="B55" s="214"/>
      <c r="C55" s="214"/>
      <c r="D55" s="214"/>
      <c r="E55" s="214"/>
      <c r="F55" s="214"/>
      <c r="G55" s="214"/>
      <c r="H55" s="70"/>
      <c r="I55" s="32"/>
    </row>
    <row r="56" spans="1:16" s="50" customFormat="1" ht="38.25" customHeight="1" x14ac:dyDescent="0.25">
      <c r="A56" s="214"/>
      <c r="B56" s="214"/>
      <c r="C56" s="214"/>
      <c r="D56" s="214"/>
      <c r="E56" s="214"/>
      <c r="F56" s="214"/>
      <c r="G56" s="214"/>
      <c r="H56" s="73"/>
      <c r="I56" s="32"/>
    </row>
    <row r="57" spans="1:16" s="50" customFormat="1" ht="18.75" customHeight="1" x14ac:dyDescent="0.25">
      <c r="A57" s="215"/>
      <c r="B57" s="215"/>
      <c r="C57" s="215"/>
      <c r="D57" s="215"/>
      <c r="E57" s="215"/>
      <c r="F57" s="215"/>
      <c r="G57" s="215"/>
      <c r="H57" s="70"/>
      <c r="I57" s="32"/>
    </row>
    <row r="58" spans="1:16" s="50" customFormat="1" ht="217.5" customHeight="1" x14ac:dyDescent="0.25">
      <c r="A58" s="210"/>
      <c r="B58" s="213"/>
      <c r="C58" s="213"/>
      <c r="D58" s="213"/>
      <c r="E58" s="213"/>
      <c r="F58" s="213"/>
      <c r="G58" s="213"/>
      <c r="H58" s="70"/>
      <c r="I58" s="32"/>
    </row>
    <row r="59" spans="1:16" ht="53.25" customHeight="1" x14ac:dyDescent="0.25">
      <c r="A59" s="210"/>
      <c r="B59" s="211"/>
      <c r="C59" s="211"/>
      <c r="D59" s="211"/>
      <c r="E59" s="211"/>
      <c r="F59" s="211"/>
      <c r="G59" s="211"/>
    </row>
    <row r="60" spans="1:16" x14ac:dyDescent="0.25">
      <c r="A60" s="212"/>
      <c r="B60" s="212"/>
      <c r="C60" s="212"/>
      <c r="D60" s="212"/>
      <c r="E60" s="212"/>
      <c r="F60" s="212"/>
      <c r="G60" s="212"/>
    </row>
    <row r="61" spans="1:16" x14ac:dyDescent="0.25">
      <c r="B61" s="73"/>
    </row>
    <row r="65" spans="2:2" x14ac:dyDescent="0.25">
      <c r="B65" s="73"/>
    </row>
  </sheetData>
  <mergeCells count="27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view="pageBreakPreview" topLeftCell="A13" zoomScale="55" zoomScaleNormal="70" zoomScaleSheetLayoutView="55" workbookViewId="0">
      <selection activeCell="A12" sqref="A12:P12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24"/>
      <c r="B1" s="124"/>
      <c r="C1" s="124"/>
      <c r="D1" s="124"/>
      <c r="E1" s="124"/>
      <c r="F1" s="124"/>
      <c r="G1" s="137"/>
      <c r="H1" s="137"/>
      <c r="I1" s="124"/>
      <c r="J1" s="124"/>
      <c r="K1" s="124"/>
      <c r="L1" s="124"/>
      <c r="M1" s="124"/>
      <c r="N1" s="124"/>
      <c r="O1" s="124"/>
      <c r="P1" s="127" t="s">
        <v>11</v>
      </c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</row>
    <row r="2" spans="1:33" ht="18.75" x14ac:dyDescent="0.3">
      <c r="A2" s="124"/>
      <c r="B2" s="124"/>
      <c r="C2" s="124"/>
      <c r="D2" s="124"/>
      <c r="E2" s="124"/>
      <c r="F2" s="124"/>
      <c r="G2" s="137"/>
      <c r="H2" s="137"/>
      <c r="I2" s="124"/>
      <c r="J2" s="124"/>
      <c r="K2" s="124"/>
      <c r="L2" s="124"/>
      <c r="M2" s="124"/>
      <c r="N2" s="124"/>
      <c r="O2" s="124"/>
      <c r="P2" s="128" t="s">
        <v>10</v>
      </c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</row>
    <row r="3" spans="1:33" ht="18.75" x14ac:dyDescent="0.3">
      <c r="A3" s="124"/>
      <c r="B3" s="124"/>
      <c r="C3" s="124"/>
      <c r="D3" s="124"/>
      <c r="E3" s="124"/>
      <c r="F3" s="124"/>
      <c r="G3" s="137"/>
      <c r="H3" s="137"/>
      <c r="I3" s="124"/>
      <c r="J3" s="124"/>
      <c r="K3" s="124"/>
      <c r="L3" s="124"/>
      <c r="M3" s="124"/>
      <c r="N3" s="124"/>
      <c r="O3" s="124"/>
      <c r="P3" s="128" t="s">
        <v>71</v>
      </c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</row>
    <row r="4" spans="1:33" ht="45" customHeight="1" x14ac:dyDescent="0.25">
      <c r="A4" s="217" t="s">
        <v>13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134"/>
      <c r="R4" s="134"/>
      <c r="S4" s="134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</row>
    <row r="5" spans="1:33" ht="18.75" x14ac:dyDescent="0.3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</row>
    <row r="6" spans="1:33" ht="18.75" x14ac:dyDescent="0.25">
      <c r="A6" s="235" t="s">
        <v>75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</row>
    <row r="7" spans="1:33" x14ac:dyDescent="0.25">
      <c r="A7" s="220" t="s">
        <v>34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135"/>
      <c r="R7" s="135"/>
      <c r="S7" s="135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</row>
    <row r="8" spans="1:33" ht="21" customHeight="1" x14ac:dyDescent="0.3">
      <c r="A8" s="126" t="s">
        <v>64</v>
      </c>
      <c r="B8" s="126"/>
      <c r="C8" s="126"/>
      <c r="D8" s="126" t="s">
        <v>120</v>
      </c>
      <c r="E8" s="188"/>
      <c r="F8" s="188"/>
      <c r="G8" s="188"/>
      <c r="H8" s="188"/>
      <c r="I8" s="188"/>
      <c r="J8" s="188"/>
      <c r="K8" s="188"/>
      <c r="L8" s="126"/>
      <c r="M8" s="126"/>
      <c r="N8" s="126"/>
      <c r="O8" s="126"/>
      <c r="P8" s="126"/>
      <c r="Q8" s="136"/>
      <c r="R8" s="136"/>
      <c r="S8" s="136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</row>
    <row r="9" spans="1:33" ht="69" customHeight="1" x14ac:dyDescent="0.3">
      <c r="A9" s="138" t="s">
        <v>59</v>
      </c>
      <c r="B9" s="138"/>
      <c r="C9" s="138"/>
      <c r="D9" s="237" t="s">
        <v>119</v>
      </c>
      <c r="E9" s="237"/>
      <c r="F9" s="237"/>
      <c r="G9" s="237"/>
      <c r="H9" s="237"/>
      <c r="I9" s="237"/>
      <c r="J9" s="237"/>
      <c r="K9" s="237"/>
      <c r="L9" s="138"/>
      <c r="M9" s="138"/>
      <c r="N9" s="138"/>
      <c r="O9" s="138"/>
      <c r="P9" s="138"/>
      <c r="Q9" s="136"/>
      <c r="R9" s="136"/>
      <c r="S9" s="136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</row>
    <row r="10" spans="1:33" ht="18.75" x14ac:dyDescent="0.25">
      <c r="A10" s="138" t="s">
        <v>36</v>
      </c>
      <c r="B10" s="138"/>
      <c r="C10" s="138"/>
      <c r="D10" s="186" t="s">
        <v>121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</row>
    <row r="11" spans="1:33" ht="18.75" x14ac:dyDescent="0.3">
      <c r="A11" s="234" t="s">
        <v>122</v>
      </c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136"/>
      <c r="R11" s="136"/>
      <c r="S11" s="136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</row>
    <row r="12" spans="1:33" s="37" customFormat="1" ht="22.5" customHeight="1" x14ac:dyDescent="0.3">
      <c r="A12" s="221" t="s">
        <v>12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126"/>
      <c r="R12" s="126"/>
      <c r="S12" s="126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</row>
    <row r="13" spans="1:33" s="37" customFormat="1" ht="18.75" x14ac:dyDescent="0.3">
      <c r="A13" s="233" t="s">
        <v>74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126"/>
      <c r="R13" s="126"/>
      <c r="S13" s="126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</row>
    <row r="14" spans="1:33" s="37" customFormat="1" ht="18.75" x14ac:dyDescent="0.3">
      <c r="A14" s="138" t="s">
        <v>60</v>
      </c>
      <c r="B14" s="138"/>
      <c r="C14" s="138"/>
      <c r="D14" s="139" t="s">
        <v>40</v>
      </c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26"/>
      <c r="R14" s="126"/>
      <c r="S14" s="126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</row>
    <row r="15" spans="1:33" s="37" customFormat="1" ht="18.75" customHeight="1" x14ac:dyDescent="0.3">
      <c r="A15" s="221" t="s">
        <v>17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126"/>
      <c r="R15" s="126"/>
      <c r="S15" s="126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32" t="s">
        <v>77</v>
      </c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</row>
    <row r="18" spans="1:18" s="17" customFormat="1" x14ac:dyDescent="0.25">
      <c r="A18" s="225" t="s">
        <v>0</v>
      </c>
      <c r="B18" s="226" t="s">
        <v>2</v>
      </c>
      <c r="C18" s="227" t="s">
        <v>8</v>
      </c>
      <c r="D18" s="227"/>
      <c r="E18" s="227"/>
      <c r="F18" s="227"/>
      <c r="G18" s="227"/>
      <c r="H18" s="227"/>
      <c r="I18" s="227"/>
      <c r="J18" s="227" t="s">
        <v>9</v>
      </c>
      <c r="K18" s="227"/>
      <c r="L18" s="227"/>
      <c r="M18" s="227"/>
      <c r="N18" s="227"/>
      <c r="O18" s="227"/>
      <c r="P18" s="227"/>
    </row>
    <row r="19" spans="1:18" s="17" customFormat="1" ht="47.25" customHeight="1" x14ac:dyDescent="0.25">
      <c r="A19" s="225"/>
      <c r="B19" s="226"/>
      <c r="C19" s="226" t="s">
        <v>67</v>
      </c>
      <c r="D19" s="226"/>
      <c r="E19" s="226"/>
      <c r="F19" s="226"/>
      <c r="G19" s="226"/>
      <c r="H19" s="226"/>
      <c r="I19" s="226"/>
      <c r="J19" s="226" t="s">
        <v>68</v>
      </c>
      <c r="K19" s="226"/>
      <c r="L19" s="226"/>
      <c r="M19" s="226"/>
      <c r="N19" s="226"/>
      <c r="O19" s="226"/>
      <c r="P19" s="226"/>
    </row>
    <row r="20" spans="1:18" ht="33.75" customHeight="1" x14ac:dyDescent="0.25">
      <c r="A20" s="225"/>
      <c r="B20" s="226"/>
      <c r="C20" s="226" t="s">
        <v>5</v>
      </c>
      <c r="D20" s="226"/>
      <c r="E20" s="226"/>
      <c r="F20" s="226"/>
      <c r="G20" s="226" t="s">
        <v>24</v>
      </c>
      <c r="H20" s="231"/>
      <c r="I20" s="231"/>
      <c r="J20" s="226" t="s">
        <v>5</v>
      </c>
      <c r="K20" s="226"/>
      <c r="L20" s="226"/>
      <c r="M20" s="226"/>
      <c r="N20" s="226" t="s">
        <v>24</v>
      </c>
      <c r="O20" s="231"/>
      <c r="P20" s="231"/>
    </row>
    <row r="21" spans="1:18" s="7" customFormat="1" ht="63" x14ac:dyDescent="0.25">
      <c r="A21" s="225"/>
      <c r="B21" s="226"/>
      <c r="C21" s="122" t="s">
        <v>7</v>
      </c>
      <c r="D21" s="122" t="s">
        <v>3</v>
      </c>
      <c r="E21" s="122" t="s">
        <v>22</v>
      </c>
      <c r="F21" s="122" t="s">
        <v>4</v>
      </c>
      <c r="G21" s="122" t="s">
        <v>6</v>
      </c>
      <c r="H21" s="122" t="s">
        <v>14</v>
      </c>
      <c r="I21" s="11" t="s">
        <v>15</v>
      </c>
      <c r="J21" s="122" t="s">
        <v>7</v>
      </c>
      <c r="K21" s="122" t="s">
        <v>3</v>
      </c>
      <c r="L21" s="122" t="s">
        <v>22</v>
      </c>
      <c r="M21" s="122" t="s">
        <v>4</v>
      </c>
      <c r="N21" s="122" t="s">
        <v>6</v>
      </c>
      <c r="O21" s="122" t="s">
        <v>16</v>
      </c>
      <c r="P21" s="11" t="s">
        <v>15</v>
      </c>
      <c r="Q21" s="119" t="s">
        <v>61</v>
      </c>
      <c r="R21" s="119" t="s">
        <v>62</v>
      </c>
    </row>
    <row r="22" spans="1:18" s="10" customFormat="1" x14ac:dyDescent="0.25">
      <c r="A22" s="123">
        <v>1</v>
      </c>
      <c r="B22" s="122">
        <v>2</v>
      </c>
      <c r="C22" s="122">
        <v>3</v>
      </c>
      <c r="D22" s="122">
        <v>4</v>
      </c>
      <c r="E22" s="122">
        <v>5</v>
      </c>
      <c r="F22" s="122">
        <v>6</v>
      </c>
      <c r="G22" s="122">
        <v>7</v>
      </c>
      <c r="H22" s="122">
        <v>8</v>
      </c>
      <c r="I22" s="11">
        <v>9</v>
      </c>
      <c r="J22" s="122">
        <v>10</v>
      </c>
      <c r="K22" s="11">
        <v>11</v>
      </c>
      <c r="L22" s="122">
        <v>12</v>
      </c>
      <c r="M22" s="11">
        <v>13</v>
      </c>
      <c r="N22" s="122">
        <v>14</v>
      </c>
      <c r="O22" s="11">
        <v>15</v>
      </c>
      <c r="P22" s="122">
        <v>16</v>
      </c>
    </row>
    <row r="23" spans="1:18" s="126" customFormat="1" ht="24.75" customHeight="1" x14ac:dyDescent="0.25">
      <c r="A23" s="202">
        <v>1</v>
      </c>
      <c r="B23" s="12" t="s">
        <v>86</v>
      </c>
      <c r="C23" s="201" t="s">
        <v>23</v>
      </c>
      <c r="D23" s="201" t="s">
        <v>23</v>
      </c>
      <c r="E23" s="201" t="s">
        <v>23</v>
      </c>
      <c r="F23" s="201" t="s">
        <v>23</v>
      </c>
      <c r="G23" s="201" t="s">
        <v>23</v>
      </c>
      <c r="H23" s="201" t="s">
        <v>23</v>
      </c>
      <c r="I23" s="201" t="s">
        <v>23</v>
      </c>
      <c r="J23" s="201" t="s">
        <v>23</v>
      </c>
      <c r="K23" s="201" t="s">
        <v>23</v>
      </c>
      <c r="L23" s="201" t="s">
        <v>23</v>
      </c>
      <c r="M23" s="201" t="s">
        <v>23</v>
      </c>
      <c r="N23" s="201" t="s">
        <v>23</v>
      </c>
      <c r="O23" s="201" t="s">
        <v>23</v>
      </c>
      <c r="P23" s="201" t="s">
        <v>23</v>
      </c>
    </row>
    <row r="24" spans="1:18" s="126" customFormat="1" ht="44.25" customHeight="1" x14ac:dyDescent="0.25">
      <c r="A24" s="202" t="s">
        <v>87</v>
      </c>
      <c r="B24" s="201" t="s">
        <v>88</v>
      </c>
      <c r="C24" s="201" t="s">
        <v>23</v>
      </c>
      <c r="D24" s="201" t="s">
        <v>23</v>
      </c>
      <c r="E24" s="201" t="s">
        <v>23</v>
      </c>
      <c r="F24" s="201" t="s">
        <v>23</v>
      </c>
      <c r="G24" s="14" t="s">
        <v>23</v>
      </c>
      <c r="H24" s="77" t="s">
        <v>23</v>
      </c>
      <c r="I24" s="199" t="s">
        <v>23</v>
      </c>
      <c r="J24" s="201">
        <v>0.23</v>
      </c>
      <c r="K24" s="201" t="s">
        <v>89</v>
      </c>
      <c r="L24" s="201">
        <f>L28*0.025</f>
        <v>21.825000000000003</v>
      </c>
      <c r="M24" s="201" t="s">
        <v>90</v>
      </c>
      <c r="N24" s="14" t="s">
        <v>91</v>
      </c>
      <c r="O24" s="1">
        <v>120</v>
      </c>
      <c r="P24" s="9">
        <f>O24*L24*Q24</f>
        <v>2723.7600000000007</v>
      </c>
      <c r="Q24" s="126">
        <v>1.04</v>
      </c>
    </row>
    <row r="25" spans="1:18" s="126" customFormat="1" ht="44.25" customHeight="1" x14ac:dyDescent="0.25">
      <c r="A25" s="202" t="s">
        <v>92</v>
      </c>
      <c r="B25" s="201" t="s">
        <v>93</v>
      </c>
      <c r="C25" s="201" t="s">
        <v>23</v>
      </c>
      <c r="D25" s="201" t="s">
        <v>23</v>
      </c>
      <c r="E25" s="201" t="s">
        <v>23</v>
      </c>
      <c r="F25" s="201" t="s">
        <v>23</v>
      </c>
      <c r="G25" s="14" t="s">
        <v>23</v>
      </c>
      <c r="H25" s="77" t="s">
        <v>23</v>
      </c>
      <c r="I25" s="199" t="s">
        <v>23</v>
      </c>
      <c r="J25" s="201">
        <v>0.4</v>
      </c>
      <c r="K25" s="201" t="s">
        <v>94</v>
      </c>
      <c r="L25" s="201">
        <f>(L29+L30)*0.025</f>
        <v>3.2750000000000004</v>
      </c>
      <c r="M25" s="201" t="s">
        <v>95</v>
      </c>
      <c r="N25" s="14" t="s">
        <v>96</v>
      </c>
      <c r="O25" s="1">
        <v>163</v>
      </c>
      <c r="P25" s="9">
        <f t="shared" ref="P25:P32" si="0">O25*L25*Q25</f>
        <v>555.17800000000011</v>
      </c>
      <c r="Q25" s="126">
        <v>1.04</v>
      </c>
    </row>
    <row r="26" spans="1:18" s="126" customFormat="1" ht="44.25" customHeight="1" x14ac:dyDescent="0.25">
      <c r="A26" s="202" t="s">
        <v>97</v>
      </c>
      <c r="B26" s="201" t="s">
        <v>98</v>
      </c>
      <c r="C26" s="201" t="s">
        <v>23</v>
      </c>
      <c r="D26" s="201" t="s">
        <v>23</v>
      </c>
      <c r="E26" s="201" t="s">
        <v>23</v>
      </c>
      <c r="F26" s="201" t="s">
        <v>23</v>
      </c>
      <c r="G26" s="14" t="s">
        <v>23</v>
      </c>
      <c r="H26" s="77" t="s">
        <v>23</v>
      </c>
      <c r="I26" s="199" t="s">
        <v>23</v>
      </c>
      <c r="J26" s="201">
        <v>0.4</v>
      </c>
      <c r="K26" s="201" t="s">
        <v>98</v>
      </c>
      <c r="L26" s="201">
        <f>L28+L29+L30</f>
        <v>1004</v>
      </c>
      <c r="M26" s="201" t="s">
        <v>95</v>
      </c>
      <c r="N26" s="14" t="s">
        <v>79</v>
      </c>
      <c r="O26" s="1">
        <v>2.2000000000000002</v>
      </c>
      <c r="P26" s="9">
        <f t="shared" si="0"/>
        <v>2297.152</v>
      </c>
      <c r="Q26" s="126">
        <v>1.04</v>
      </c>
    </row>
    <row r="27" spans="1:18" s="126" customFormat="1" ht="44.25" customHeight="1" x14ac:dyDescent="0.25">
      <c r="A27" s="202" t="s">
        <v>99</v>
      </c>
      <c r="B27" s="201" t="s">
        <v>100</v>
      </c>
      <c r="C27" s="201" t="s">
        <v>23</v>
      </c>
      <c r="D27" s="201" t="s">
        <v>23</v>
      </c>
      <c r="E27" s="201" t="s">
        <v>23</v>
      </c>
      <c r="F27" s="201" t="s">
        <v>23</v>
      </c>
      <c r="G27" s="14" t="s">
        <v>23</v>
      </c>
      <c r="H27" s="77" t="s">
        <v>23</v>
      </c>
      <c r="I27" s="199" t="s">
        <v>23</v>
      </c>
      <c r="J27" s="201">
        <v>0.4</v>
      </c>
      <c r="K27" s="201" t="s">
        <v>101</v>
      </c>
      <c r="L27" s="201">
        <f>L31</f>
        <v>51</v>
      </c>
      <c r="M27" s="201" t="s">
        <v>102</v>
      </c>
      <c r="N27" s="14" t="s">
        <v>80</v>
      </c>
      <c r="O27" s="1">
        <v>38</v>
      </c>
      <c r="P27" s="9">
        <f t="shared" si="0"/>
        <v>1938</v>
      </c>
      <c r="Q27" s="126">
        <v>1</v>
      </c>
    </row>
    <row r="28" spans="1:18" s="126" customFormat="1" ht="44.25" customHeight="1" x14ac:dyDescent="0.25">
      <c r="A28" s="202" t="s">
        <v>103</v>
      </c>
      <c r="B28" s="201" t="s">
        <v>104</v>
      </c>
      <c r="C28" s="201" t="s">
        <v>23</v>
      </c>
      <c r="D28" s="201" t="s">
        <v>23</v>
      </c>
      <c r="E28" s="201" t="s">
        <v>23</v>
      </c>
      <c r="F28" s="201" t="s">
        <v>23</v>
      </c>
      <c r="G28" s="14" t="s">
        <v>23</v>
      </c>
      <c r="H28" s="77" t="s">
        <v>23</v>
      </c>
      <c r="I28" s="199" t="s">
        <v>23</v>
      </c>
      <c r="J28" s="201">
        <v>0.23</v>
      </c>
      <c r="K28" s="201" t="s">
        <v>105</v>
      </c>
      <c r="L28" s="201">
        <v>873</v>
      </c>
      <c r="M28" s="201" t="s">
        <v>95</v>
      </c>
      <c r="N28" s="14" t="s">
        <v>81</v>
      </c>
      <c r="O28" s="1">
        <v>14</v>
      </c>
      <c r="P28" s="9">
        <f>O28*L28*Q28</f>
        <v>12222</v>
      </c>
      <c r="Q28" s="126">
        <v>1</v>
      </c>
    </row>
    <row r="29" spans="1:18" s="126" customFormat="1" ht="44.25" customHeight="1" x14ac:dyDescent="0.25">
      <c r="A29" s="202" t="s">
        <v>106</v>
      </c>
      <c r="B29" s="201" t="s">
        <v>107</v>
      </c>
      <c r="C29" s="201" t="s">
        <v>23</v>
      </c>
      <c r="D29" s="201" t="s">
        <v>23</v>
      </c>
      <c r="E29" s="201" t="s">
        <v>23</v>
      </c>
      <c r="F29" s="201" t="s">
        <v>23</v>
      </c>
      <c r="G29" s="14" t="s">
        <v>23</v>
      </c>
      <c r="H29" s="77" t="s">
        <v>23</v>
      </c>
      <c r="I29" s="199" t="s">
        <v>23</v>
      </c>
      <c r="J29" s="201">
        <v>0.4</v>
      </c>
      <c r="K29" s="201" t="s">
        <v>108</v>
      </c>
      <c r="L29" s="201">
        <v>78</v>
      </c>
      <c r="M29" s="201" t="s">
        <v>95</v>
      </c>
      <c r="N29" s="14" t="s">
        <v>82</v>
      </c>
      <c r="O29" s="1">
        <v>24</v>
      </c>
      <c r="P29" s="9">
        <f>O29*L29*Q29</f>
        <v>1872</v>
      </c>
      <c r="Q29" s="126">
        <v>1</v>
      </c>
    </row>
    <row r="30" spans="1:18" s="126" customFormat="1" ht="44.25" customHeight="1" x14ac:dyDescent="0.25">
      <c r="A30" s="202" t="s">
        <v>109</v>
      </c>
      <c r="B30" s="201" t="s">
        <v>110</v>
      </c>
      <c r="C30" s="201" t="s">
        <v>23</v>
      </c>
      <c r="D30" s="201" t="s">
        <v>23</v>
      </c>
      <c r="E30" s="201" t="s">
        <v>23</v>
      </c>
      <c r="F30" s="201" t="s">
        <v>23</v>
      </c>
      <c r="G30" s="14" t="s">
        <v>23</v>
      </c>
      <c r="H30" s="77" t="s">
        <v>23</v>
      </c>
      <c r="I30" s="199" t="s">
        <v>23</v>
      </c>
      <c r="J30" s="201">
        <v>0.4</v>
      </c>
      <c r="K30" s="201" t="s">
        <v>101</v>
      </c>
      <c r="L30" s="201">
        <v>53</v>
      </c>
      <c r="M30" s="201" t="s">
        <v>95</v>
      </c>
      <c r="N30" s="14" t="s">
        <v>83</v>
      </c>
      <c r="O30" s="1">
        <v>27</v>
      </c>
      <c r="P30" s="9">
        <f>O30*L30*Q30</f>
        <v>1431</v>
      </c>
      <c r="Q30" s="126">
        <v>1</v>
      </c>
    </row>
    <row r="31" spans="1:18" s="126" customFormat="1" ht="44.25" customHeight="1" x14ac:dyDescent="0.25">
      <c r="A31" s="202" t="s">
        <v>111</v>
      </c>
      <c r="B31" s="201" t="s">
        <v>112</v>
      </c>
      <c r="C31" s="201" t="s">
        <v>23</v>
      </c>
      <c r="D31" s="201" t="s">
        <v>23</v>
      </c>
      <c r="E31" s="201" t="s">
        <v>23</v>
      </c>
      <c r="F31" s="201" t="s">
        <v>23</v>
      </c>
      <c r="G31" s="14" t="s">
        <v>23</v>
      </c>
      <c r="H31" s="77" t="s">
        <v>23</v>
      </c>
      <c r="I31" s="199" t="s">
        <v>23</v>
      </c>
      <c r="J31" s="201">
        <v>0.4</v>
      </c>
      <c r="K31" s="201" t="s">
        <v>113</v>
      </c>
      <c r="L31" s="201">
        <v>51</v>
      </c>
      <c r="M31" s="201" t="s">
        <v>102</v>
      </c>
      <c r="N31" s="14" t="s">
        <v>78</v>
      </c>
      <c r="O31" s="1">
        <v>174</v>
      </c>
      <c r="P31" s="9">
        <f t="shared" si="0"/>
        <v>8874</v>
      </c>
      <c r="Q31" s="126">
        <v>1</v>
      </c>
    </row>
    <row r="32" spans="1:18" s="126" customFormat="1" ht="44.25" customHeight="1" x14ac:dyDescent="0.25">
      <c r="A32" s="62" t="s">
        <v>114</v>
      </c>
      <c r="B32" s="13" t="s">
        <v>115</v>
      </c>
      <c r="C32" s="201" t="s">
        <v>23</v>
      </c>
      <c r="D32" s="1" t="s">
        <v>23</v>
      </c>
      <c r="E32" s="1" t="s">
        <v>23</v>
      </c>
      <c r="F32" s="1" t="s">
        <v>23</v>
      </c>
      <c r="G32" s="1" t="s">
        <v>23</v>
      </c>
      <c r="H32" s="77" t="s">
        <v>23</v>
      </c>
      <c r="I32" s="77" t="s">
        <v>23</v>
      </c>
      <c r="J32" s="201"/>
      <c r="K32" s="201" t="s">
        <v>117</v>
      </c>
      <c r="L32" s="1">
        <v>1</v>
      </c>
      <c r="M32" s="1" t="s">
        <v>116</v>
      </c>
      <c r="N32" s="1" t="s">
        <v>118</v>
      </c>
      <c r="O32" s="200">
        <v>3000</v>
      </c>
      <c r="P32" s="9">
        <f t="shared" si="0"/>
        <v>3000</v>
      </c>
      <c r="Q32" s="126">
        <v>1</v>
      </c>
    </row>
    <row r="33" spans="1:17" s="126" customFormat="1" ht="54.75" customHeight="1" x14ac:dyDescent="0.25">
      <c r="A33" s="62"/>
      <c r="B33" s="192" t="s">
        <v>85</v>
      </c>
      <c r="C33" s="191" t="s">
        <v>23</v>
      </c>
      <c r="D33" s="191" t="s">
        <v>23</v>
      </c>
      <c r="E33" s="191" t="s">
        <v>23</v>
      </c>
      <c r="F33" s="191" t="s">
        <v>23</v>
      </c>
      <c r="G33" s="191" t="s">
        <v>23</v>
      </c>
      <c r="H33" s="191" t="s">
        <v>23</v>
      </c>
      <c r="I33" s="191" t="s">
        <v>23</v>
      </c>
      <c r="J33" s="193" t="s">
        <v>84</v>
      </c>
      <c r="K33" s="192" t="s">
        <v>84</v>
      </c>
      <c r="L33" s="194" t="s">
        <v>84</v>
      </c>
      <c r="M33" s="192" t="s">
        <v>84</v>
      </c>
      <c r="N33" s="192" t="s">
        <v>84</v>
      </c>
      <c r="O33" s="195" t="s">
        <v>84</v>
      </c>
      <c r="P33" s="195">
        <f>SUM(P23:P32)</f>
        <v>34913.089999999997</v>
      </c>
      <c r="Q33" s="196" t="s">
        <v>84</v>
      </c>
    </row>
    <row r="34" spans="1:17" s="50" customFormat="1" ht="38.25" customHeight="1" x14ac:dyDescent="0.25">
      <c r="A34" s="214"/>
      <c r="B34" s="214"/>
      <c r="C34" s="214"/>
      <c r="D34" s="214"/>
      <c r="E34" s="214"/>
      <c r="F34" s="214"/>
      <c r="G34" s="214"/>
      <c r="H34" s="73"/>
      <c r="I34" s="32"/>
    </row>
    <row r="35" spans="1:17" s="50" customFormat="1" ht="18.75" customHeight="1" x14ac:dyDescent="0.25">
      <c r="A35" s="215"/>
      <c r="B35" s="215"/>
      <c r="C35" s="215"/>
      <c r="D35" s="215"/>
      <c r="E35" s="215"/>
      <c r="F35" s="215"/>
      <c r="G35" s="215"/>
      <c r="H35" s="70"/>
      <c r="I35" s="32"/>
    </row>
    <row r="36" spans="1:17" s="50" customFormat="1" x14ac:dyDescent="0.25">
      <c r="A36" s="210"/>
      <c r="B36" s="213"/>
      <c r="C36" s="213"/>
      <c r="D36" s="213"/>
      <c r="E36" s="213"/>
      <c r="F36" s="213"/>
      <c r="G36" s="213"/>
      <c r="H36" s="70"/>
      <c r="I36" s="32"/>
    </row>
    <row r="37" spans="1:17" x14ac:dyDescent="0.25">
      <c r="A37" s="210"/>
      <c r="B37" s="211"/>
      <c r="C37" s="211"/>
      <c r="D37" s="211"/>
      <c r="E37" s="211"/>
      <c r="F37" s="211"/>
      <c r="G37" s="211"/>
    </row>
    <row r="38" spans="1:17" x14ac:dyDescent="0.25">
      <c r="A38" s="212"/>
      <c r="B38" s="212"/>
      <c r="C38" s="212"/>
      <c r="D38" s="212"/>
      <c r="E38" s="212"/>
      <c r="F38" s="212"/>
      <c r="G38" s="212"/>
    </row>
    <row r="39" spans="1:17" x14ac:dyDescent="0.25">
      <c r="B39" s="73"/>
    </row>
    <row r="43" spans="1:17" x14ac:dyDescent="0.25">
      <c r="B43" s="73"/>
    </row>
  </sheetData>
  <mergeCells count="25">
    <mergeCell ref="A13:P13"/>
    <mergeCell ref="A15:P15"/>
    <mergeCell ref="A11:P11"/>
    <mergeCell ref="A4:P4"/>
    <mergeCell ref="A5:P5"/>
    <mergeCell ref="A6:P6"/>
    <mergeCell ref="A7:P7"/>
    <mergeCell ref="A12:P12"/>
    <mergeCell ref="D9:K9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35:G35"/>
    <mergeCell ref="A36:G36"/>
    <mergeCell ref="A37:G37"/>
    <mergeCell ref="A38:G38"/>
    <mergeCell ref="A34:G3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6"/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</row>
    <row r="2" spans="1:16" ht="15.75" customHeight="1" x14ac:dyDescent="0.25">
      <c r="A2" s="225"/>
      <c r="B2" s="226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</row>
    <row r="3" spans="1:16" ht="45" customHeight="1" x14ac:dyDescent="0.25">
      <c r="A3" s="225"/>
      <c r="B3" s="226"/>
      <c r="C3" s="228"/>
      <c r="D3" s="229"/>
      <c r="E3" s="229"/>
      <c r="F3" s="229"/>
      <c r="G3" s="229"/>
      <c r="H3" s="229"/>
      <c r="I3" s="230"/>
      <c r="J3" s="228"/>
      <c r="K3" s="229"/>
      <c r="L3" s="229"/>
      <c r="M3" s="229"/>
      <c r="N3" s="229"/>
      <c r="O3" s="229"/>
      <c r="P3" s="230"/>
    </row>
    <row r="4" spans="1:16" ht="33.75" customHeight="1" x14ac:dyDescent="0.25">
      <c r="A4" s="225"/>
      <c r="B4" s="226"/>
      <c r="C4" s="226"/>
      <c r="D4" s="226"/>
      <c r="E4" s="226"/>
      <c r="F4" s="226"/>
      <c r="G4" s="226"/>
      <c r="H4" s="231"/>
      <c r="I4" s="231"/>
      <c r="J4" s="226"/>
      <c r="K4" s="226"/>
      <c r="L4" s="226"/>
      <c r="M4" s="226"/>
      <c r="N4" s="226"/>
      <c r="O4" s="231"/>
      <c r="P4" s="231"/>
    </row>
    <row r="5" spans="1:16" s="7" customFormat="1" x14ac:dyDescent="0.25">
      <c r="A5" s="225"/>
      <c r="B5" s="226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14"/>
      <c r="B17" s="214"/>
      <c r="C17" s="214"/>
      <c r="D17" s="214"/>
      <c r="E17" s="214"/>
      <c r="F17" s="214"/>
      <c r="G17" s="214"/>
      <c r="H17" s="54"/>
      <c r="I17" s="32"/>
    </row>
    <row r="18" spans="1:9" s="50" customFormat="1" ht="41.25" customHeight="1" x14ac:dyDescent="0.25">
      <c r="A18" s="214"/>
      <c r="B18" s="214"/>
      <c r="C18" s="214"/>
      <c r="D18" s="214"/>
      <c r="E18" s="214"/>
      <c r="F18" s="214"/>
      <c r="G18" s="214"/>
      <c r="H18" s="54"/>
      <c r="I18" s="32"/>
    </row>
    <row r="19" spans="1:9" s="50" customFormat="1" ht="38.25" customHeight="1" x14ac:dyDescent="0.25">
      <c r="A19" s="214"/>
      <c r="B19" s="214"/>
      <c r="C19" s="214"/>
      <c r="D19" s="214"/>
      <c r="E19" s="214"/>
      <c r="F19" s="214"/>
      <c r="G19" s="214"/>
      <c r="H19"/>
      <c r="I19" s="32"/>
    </row>
    <row r="20" spans="1:9" s="50" customFormat="1" ht="18.75" customHeight="1" x14ac:dyDescent="0.25">
      <c r="A20" s="215"/>
      <c r="B20" s="215"/>
      <c r="C20" s="215"/>
      <c r="D20" s="215"/>
      <c r="E20" s="215"/>
      <c r="F20" s="215"/>
      <c r="G20" s="215"/>
      <c r="H20" s="54"/>
      <c r="I20" s="32"/>
    </row>
    <row r="21" spans="1:9" s="50" customFormat="1" ht="217.5" customHeight="1" x14ac:dyDescent="0.25">
      <c r="A21" s="210"/>
      <c r="B21" s="213"/>
      <c r="C21" s="213"/>
      <c r="D21" s="213"/>
      <c r="E21" s="213"/>
      <c r="F21" s="213"/>
      <c r="G21" s="213"/>
      <c r="H21" s="54"/>
      <c r="I21" s="32"/>
    </row>
    <row r="22" spans="1:9" ht="53.25" customHeight="1" x14ac:dyDescent="0.25">
      <c r="A22" s="210"/>
      <c r="B22" s="211"/>
      <c r="C22" s="211"/>
      <c r="D22" s="211"/>
      <c r="E22" s="211"/>
      <c r="F22" s="211"/>
      <c r="G22" s="211"/>
    </row>
    <row r="23" spans="1:9" x14ac:dyDescent="0.25">
      <c r="A23" s="212"/>
      <c r="B23" s="212"/>
      <c r="C23" s="212"/>
      <c r="D23" s="212"/>
      <c r="E23" s="212"/>
      <c r="F23" s="212"/>
      <c r="G23" s="212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6"/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</row>
    <row r="2" spans="1:16" ht="15.75" customHeight="1" x14ac:dyDescent="0.25">
      <c r="A2" s="225"/>
      <c r="B2" s="226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</row>
    <row r="3" spans="1:16" ht="41.25" customHeight="1" x14ac:dyDescent="0.25">
      <c r="A3" s="225"/>
      <c r="B3" s="226"/>
      <c r="C3" s="228"/>
      <c r="D3" s="229"/>
      <c r="E3" s="229"/>
      <c r="F3" s="229"/>
      <c r="G3" s="229"/>
      <c r="H3" s="229"/>
      <c r="I3" s="230"/>
      <c r="J3" s="228"/>
      <c r="K3" s="229"/>
      <c r="L3" s="229"/>
      <c r="M3" s="229"/>
      <c r="N3" s="229"/>
      <c r="O3" s="229"/>
      <c r="P3" s="230"/>
    </row>
    <row r="4" spans="1:16" ht="33.75" customHeight="1" x14ac:dyDescent="0.25">
      <c r="A4" s="225"/>
      <c r="B4" s="226"/>
      <c r="C4" s="226"/>
      <c r="D4" s="226"/>
      <c r="E4" s="226"/>
      <c r="F4" s="226"/>
      <c r="G4" s="226"/>
      <c r="H4" s="231"/>
      <c r="I4" s="231"/>
      <c r="J4" s="226"/>
      <c r="K4" s="226"/>
      <c r="L4" s="226"/>
      <c r="M4" s="226"/>
      <c r="N4" s="226"/>
      <c r="O4" s="231"/>
      <c r="P4" s="231"/>
    </row>
    <row r="5" spans="1:16" s="7" customFormat="1" x14ac:dyDescent="0.25">
      <c r="A5" s="225"/>
      <c r="B5" s="226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14"/>
      <c r="B24" s="214"/>
      <c r="C24" s="214"/>
      <c r="D24" s="214"/>
      <c r="E24" s="214"/>
      <c r="F24" s="214"/>
      <c r="G24" s="214"/>
      <c r="H24" s="70"/>
      <c r="I24" s="32"/>
    </row>
    <row r="25" spans="1:16" s="50" customFormat="1" ht="41.25" customHeight="1" x14ac:dyDescent="0.25">
      <c r="A25" s="214"/>
      <c r="B25" s="214"/>
      <c r="C25" s="214"/>
      <c r="D25" s="214"/>
      <c r="E25" s="214"/>
      <c r="F25" s="214"/>
      <c r="G25" s="214"/>
      <c r="H25" s="70"/>
      <c r="I25" s="32"/>
    </row>
    <row r="26" spans="1:16" s="50" customFormat="1" ht="38.25" customHeight="1" x14ac:dyDescent="0.25">
      <c r="A26" s="214"/>
      <c r="B26" s="214"/>
      <c r="C26" s="214"/>
      <c r="D26" s="214"/>
      <c r="E26" s="214"/>
      <c r="F26" s="214"/>
      <c r="G26" s="214"/>
      <c r="H26" s="73"/>
      <c r="I26" s="32"/>
    </row>
    <row r="27" spans="1:16" s="50" customFormat="1" ht="18.75" customHeight="1" x14ac:dyDescent="0.25">
      <c r="A27" s="215"/>
      <c r="B27" s="215"/>
      <c r="C27" s="215"/>
      <c r="D27" s="215"/>
      <c r="E27" s="215"/>
      <c r="F27" s="215"/>
      <c r="G27" s="215"/>
      <c r="H27" s="70"/>
      <c r="I27" s="32"/>
    </row>
    <row r="28" spans="1:16" s="50" customFormat="1" ht="42" customHeight="1" x14ac:dyDescent="0.25">
      <c r="A28" s="210"/>
      <c r="B28" s="213"/>
      <c r="C28" s="213"/>
      <c r="D28" s="213"/>
      <c r="E28" s="213"/>
      <c r="F28" s="213"/>
      <c r="G28" s="213"/>
      <c r="H28" s="70"/>
      <c r="I28" s="32"/>
    </row>
    <row r="29" spans="1:16" ht="53.25" customHeight="1" x14ac:dyDescent="0.25">
      <c r="A29" s="210"/>
      <c r="B29" s="211"/>
      <c r="C29" s="211"/>
      <c r="D29" s="211"/>
      <c r="E29" s="211"/>
      <c r="F29" s="211"/>
      <c r="G29" s="211"/>
    </row>
    <row r="30" spans="1:16" x14ac:dyDescent="0.25">
      <c r="A30" s="212"/>
      <c r="B30" s="212"/>
      <c r="C30" s="212"/>
      <c r="D30" s="212"/>
      <c r="E30" s="212"/>
      <c r="F30" s="212"/>
      <c r="G30" s="212"/>
    </row>
    <row r="31" spans="1:16" x14ac:dyDescent="0.25">
      <c r="B31" s="73"/>
    </row>
    <row r="35" spans="2:2" x14ac:dyDescent="0.25">
      <c r="B35" s="73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</row>
    <row r="3" spans="1:16" ht="15.75" customHeight="1" x14ac:dyDescent="0.25">
      <c r="A3" s="225"/>
      <c r="B3" s="226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</row>
    <row r="4" spans="1:16" ht="33" customHeight="1" x14ac:dyDescent="0.25">
      <c r="A4" s="225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</row>
    <row r="5" spans="1:16" ht="33.75" customHeight="1" x14ac:dyDescent="0.25">
      <c r="A5" s="225"/>
      <c r="B5" s="226"/>
      <c r="C5" s="226"/>
      <c r="D5" s="226"/>
      <c r="E5" s="226"/>
      <c r="F5" s="226"/>
      <c r="G5" s="226"/>
      <c r="H5" s="231"/>
      <c r="I5" s="231"/>
      <c r="J5" s="226"/>
      <c r="K5" s="226"/>
      <c r="L5" s="226"/>
      <c r="M5" s="226"/>
      <c r="N5" s="226"/>
      <c r="O5" s="231"/>
      <c r="P5" s="231"/>
    </row>
    <row r="6" spans="1:16" s="7" customFormat="1" x14ac:dyDescent="0.25">
      <c r="A6" s="225"/>
      <c r="B6" s="226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14"/>
      <c r="B28" s="214"/>
      <c r="C28" s="214"/>
      <c r="D28" s="214"/>
      <c r="E28" s="214"/>
      <c r="F28" s="214"/>
      <c r="G28" s="214"/>
      <c r="H28" s="70"/>
      <c r="I28" s="32"/>
    </row>
    <row r="29" spans="1:16" s="50" customFormat="1" ht="41.25" customHeight="1" x14ac:dyDescent="0.25">
      <c r="A29" s="214"/>
      <c r="B29" s="214"/>
      <c r="C29" s="214"/>
      <c r="D29" s="214"/>
      <c r="E29" s="214"/>
      <c r="F29" s="214"/>
      <c r="G29" s="214"/>
      <c r="H29" s="70"/>
      <c r="I29" s="32"/>
    </row>
    <row r="30" spans="1:16" s="50" customFormat="1" ht="38.25" customHeight="1" x14ac:dyDescent="0.25">
      <c r="A30" s="214"/>
      <c r="B30" s="214"/>
      <c r="C30" s="214"/>
      <c r="D30" s="214"/>
      <c r="E30" s="214"/>
      <c r="F30" s="214"/>
      <c r="G30" s="214"/>
      <c r="H30" s="73"/>
      <c r="I30" s="32"/>
    </row>
    <row r="31" spans="1:16" s="50" customFormat="1" ht="18.75" customHeight="1" x14ac:dyDescent="0.25">
      <c r="A31" s="215"/>
      <c r="B31" s="215"/>
      <c r="C31" s="215"/>
      <c r="D31" s="215"/>
      <c r="E31" s="215"/>
      <c r="F31" s="215"/>
      <c r="G31" s="215"/>
      <c r="H31" s="70"/>
      <c r="I31" s="32"/>
    </row>
    <row r="32" spans="1:16" s="50" customFormat="1" ht="217.5" customHeight="1" x14ac:dyDescent="0.25">
      <c r="A32" s="210"/>
      <c r="B32" s="213"/>
      <c r="C32" s="213"/>
      <c r="D32" s="213"/>
      <c r="E32" s="213"/>
      <c r="F32" s="213"/>
      <c r="G32" s="213"/>
      <c r="H32" s="70"/>
      <c r="I32" s="32"/>
    </row>
    <row r="33" spans="1:16" ht="53.25" customHeight="1" x14ac:dyDescent="0.25">
      <c r="A33" s="210"/>
      <c r="B33" s="211"/>
      <c r="C33" s="211"/>
      <c r="D33" s="211"/>
      <c r="E33" s="211"/>
      <c r="F33" s="211"/>
      <c r="G33" s="211"/>
    </row>
    <row r="34" spans="1:16" x14ac:dyDescent="0.25">
      <c r="A34" s="212"/>
      <c r="B34" s="212"/>
      <c r="C34" s="212"/>
      <c r="D34" s="212"/>
      <c r="E34" s="212"/>
      <c r="F34" s="212"/>
      <c r="G34" s="212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topLeftCell="A19" zoomScale="70" zoomScaleNormal="70" zoomScaleSheetLayoutView="85" workbookViewId="0">
      <selection activeCell="I24" sqref="I24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31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32</v>
      </c>
      <c r="I3" s="40"/>
      <c r="J3" s="40"/>
      <c r="K3" s="40"/>
      <c r="L3" s="40"/>
      <c r="M3" s="40"/>
      <c r="N3" s="82"/>
      <c r="O3" s="83"/>
    </row>
    <row r="4" spans="1:22" s="168" customFormat="1" ht="18.75" x14ac:dyDescent="0.3">
      <c r="A4" s="80"/>
      <c r="B4" s="80"/>
      <c r="C4" s="81"/>
      <c r="D4" s="167"/>
      <c r="E4" s="81"/>
      <c r="F4" s="167"/>
      <c r="G4" s="167"/>
      <c r="H4" s="128"/>
      <c r="I4" s="128"/>
      <c r="J4" s="128"/>
      <c r="K4" s="128"/>
      <c r="L4" s="128"/>
      <c r="M4" s="128"/>
      <c r="N4" s="167"/>
      <c r="O4" s="83"/>
    </row>
    <row r="5" spans="1:22" ht="69.75" customHeight="1" x14ac:dyDescent="0.25">
      <c r="A5" s="250" t="s">
        <v>13</v>
      </c>
      <c r="B5" s="250"/>
      <c r="C5" s="250"/>
      <c r="D5" s="250"/>
      <c r="E5" s="250"/>
      <c r="F5" s="250"/>
      <c r="G5" s="250"/>
      <c r="H5" s="250"/>
      <c r="I5" s="157"/>
      <c r="J5" s="157"/>
      <c r="K5" s="157"/>
      <c r="L5" s="157"/>
      <c r="M5" s="157"/>
      <c r="N5" s="143"/>
      <c r="O5" s="143"/>
      <c r="P5" s="143"/>
      <c r="Q5" s="143"/>
      <c r="R5" s="143"/>
      <c r="S5" s="143"/>
      <c r="T5" s="143"/>
      <c r="U5" s="143"/>
      <c r="V5" s="143"/>
    </row>
    <row r="6" spans="1:22" x14ac:dyDescent="0.25">
      <c r="A6" s="140"/>
      <c r="B6" s="158" t="s">
        <v>33</v>
      </c>
      <c r="C6" s="141"/>
      <c r="D6" s="251" t="s">
        <v>75</v>
      </c>
      <c r="E6" s="251"/>
      <c r="F6" s="251"/>
      <c r="G6" s="251"/>
      <c r="H6" s="159"/>
      <c r="I6" s="159"/>
      <c r="J6" s="159"/>
      <c r="K6" s="159"/>
      <c r="L6" s="159"/>
      <c r="M6" s="159"/>
      <c r="N6" s="145"/>
      <c r="O6" s="144"/>
      <c r="P6" s="144"/>
      <c r="Q6" s="144"/>
      <c r="R6" s="144"/>
      <c r="S6" s="144"/>
      <c r="T6" s="144"/>
      <c r="U6" s="144"/>
      <c r="V6" s="144"/>
    </row>
    <row r="7" spans="1:22" x14ac:dyDescent="0.25">
      <c r="A7" s="140"/>
      <c r="B7" s="140"/>
      <c r="C7" s="160"/>
      <c r="D7" s="147"/>
      <c r="E7" s="161" t="s">
        <v>34</v>
      </c>
      <c r="F7" s="160"/>
      <c r="G7" s="160"/>
      <c r="H7" s="160"/>
      <c r="I7" s="160"/>
      <c r="J7" s="160"/>
      <c r="K7" s="160"/>
      <c r="L7" s="160"/>
      <c r="M7" s="160"/>
      <c r="N7" s="148"/>
      <c r="O7" s="146"/>
      <c r="P7" s="146"/>
      <c r="Q7" s="146"/>
      <c r="R7" s="146"/>
      <c r="S7" s="146"/>
      <c r="T7" s="146"/>
      <c r="U7" s="146"/>
      <c r="V7" s="146"/>
    </row>
    <row r="8" spans="1:22" x14ac:dyDescent="0.25">
      <c r="A8" s="140"/>
      <c r="B8" s="149" t="s">
        <v>35</v>
      </c>
      <c r="C8" s="141"/>
      <c r="D8" s="149"/>
      <c r="E8" s="162" t="str">
        <f>т2!D8</f>
        <v>2022 год</v>
      </c>
      <c r="F8" s="149"/>
      <c r="G8" s="149"/>
      <c r="H8" s="149"/>
      <c r="I8" s="149"/>
      <c r="J8" s="149"/>
      <c r="K8" s="149"/>
      <c r="L8" s="149"/>
      <c r="M8" s="149"/>
      <c r="N8" s="150"/>
      <c r="O8" s="149"/>
      <c r="P8" s="149"/>
      <c r="Q8" s="149"/>
      <c r="R8" s="149"/>
      <c r="S8" s="149"/>
      <c r="T8" s="149"/>
      <c r="U8" s="149"/>
      <c r="V8" s="149"/>
    </row>
    <row r="9" spans="1:22" ht="32.25" customHeight="1" x14ac:dyDescent="0.25">
      <c r="A9" s="151" t="s">
        <v>59</v>
      </c>
      <c r="B9" s="140"/>
      <c r="C9" s="253" t="str">
        <f>т2!D9</f>
        <v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1055 шт. приборов учета)</v>
      </c>
      <c r="D9" s="253"/>
      <c r="E9" s="253"/>
      <c r="F9" s="253"/>
      <c r="G9" s="253"/>
      <c r="H9" s="253"/>
      <c r="I9" s="253"/>
      <c r="J9" s="253"/>
      <c r="K9" s="253"/>
      <c r="L9" s="163"/>
      <c r="M9" s="163"/>
      <c r="N9" s="152"/>
      <c r="O9" s="153"/>
      <c r="P9" s="153"/>
      <c r="Q9" s="153"/>
      <c r="R9" s="151"/>
      <c r="S9" s="151"/>
      <c r="T9" s="151"/>
      <c r="U9" s="151"/>
      <c r="V9" s="151"/>
    </row>
    <row r="10" spans="1:22" x14ac:dyDescent="0.25">
      <c r="A10" s="151" t="s">
        <v>36</v>
      </c>
      <c r="B10" s="140"/>
      <c r="C10" s="84"/>
      <c r="D10" s="197" t="str">
        <f>т2!D10</f>
        <v>M_Che416</v>
      </c>
      <c r="E10" s="198"/>
      <c r="F10" s="198"/>
      <c r="G10" s="198"/>
      <c r="H10" s="198"/>
      <c r="I10" s="151"/>
      <c r="J10" s="151"/>
      <c r="K10" s="151"/>
      <c r="L10" s="151"/>
      <c r="M10" s="151"/>
      <c r="N10" s="154"/>
      <c r="O10" s="151"/>
      <c r="P10" s="151"/>
      <c r="Q10" s="151"/>
      <c r="R10" s="151"/>
      <c r="S10" s="151"/>
      <c r="T10" s="151"/>
      <c r="U10" s="151"/>
      <c r="V10" s="151"/>
    </row>
    <row r="11" spans="1:22" x14ac:dyDescent="0.25">
      <c r="A11" s="234" t="str">
        <f>т2!A11</f>
        <v xml:space="preserve">Утвержденные плановые значения показателей приведены в соответствии с </v>
      </c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149"/>
      <c r="R11" s="149"/>
      <c r="S11" s="149"/>
      <c r="T11" s="149"/>
      <c r="U11" s="149"/>
      <c r="V11" s="149"/>
    </row>
    <row r="12" spans="1:22" x14ac:dyDescent="0.25">
      <c r="A12" s="140"/>
      <c r="B12" s="140"/>
      <c r="C12" s="155"/>
      <c r="D12" s="155" t="s">
        <v>37</v>
      </c>
      <c r="E12" s="142"/>
      <c r="F12" s="155"/>
      <c r="G12" s="155"/>
      <c r="H12" s="155"/>
      <c r="I12" s="155"/>
      <c r="J12" s="155"/>
      <c r="K12" s="155"/>
      <c r="L12" s="155"/>
      <c r="M12" s="155"/>
      <c r="N12" s="156"/>
      <c r="O12" s="155"/>
      <c r="P12" s="155"/>
      <c r="Q12" s="155"/>
      <c r="R12" s="155"/>
      <c r="S12" s="155"/>
      <c r="T12" s="155"/>
      <c r="U12" s="155"/>
      <c r="V12" s="155"/>
    </row>
    <row r="13" spans="1:22" x14ac:dyDescent="0.25">
      <c r="A13" s="151" t="s">
        <v>38</v>
      </c>
      <c r="B13" s="140"/>
      <c r="C13" s="151"/>
      <c r="D13" s="151"/>
      <c r="E13" s="142"/>
      <c r="F13" s="187" t="s">
        <v>76</v>
      </c>
      <c r="G13" s="164"/>
      <c r="H13" s="151"/>
      <c r="I13" s="165"/>
      <c r="J13" s="151"/>
      <c r="K13" s="151"/>
      <c r="L13" s="151"/>
      <c r="M13" s="151"/>
      <c r="N13" s="154"/>
      <c r="O13" s="151"/>
      <c r="P13" s="151"/>
      <c r="Q13" s="151"/>
      <c r="R13" s="151"/>
      <c r="S13" s="151"/>
      <c r="T13" s="151"/>
      <c r="U13" s="151"/>
      <c r="V13" s="151"/>
    </row>
    <row r="14" spans="1:22" x14ac:dyDescent="0.25">
      <c r="A14" s="151" t="s">
        <v>39</v>
      </c>
      <c r="B14" s="140"/>
      <c r="C14" s="252" t="s">
        <v>40</v>
      </c>
      <c r="D14" s="252"/>
      <c r="E14" s="252"/>
      <c r="F14" s="252"/>
      <c r="G14" s="252"/>
      <c r="H14" s="252"/>
      <c r="I14" s="151"/>
      <c r="J14" s="151"/>
      <c r="K14" s="151"/>
      <c r="L14" s="151"/>
      <c r="M14" s="151"/>
      <c r="N14" s="154"/>
      <c r="O14" s="151"/>
      <c r="P14" s="151"/>
      <c r="Q14" s="151"/>
      <c r="R14" s="151"/>
      <c r="S14" s="151"/>
      <c r="T14" s="151"/>
      <c r="U14" s="151"/>
      <c r="V14" s="151"/>
    </row>
    <row r="15" spans="1:22" x14ac:dyDescent="0.25">
      <c r="A15" s="140"/>
      <c r="B15" s="141"/>
      <c r="C15" s="155" t="s">
        <v>41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6"/>
      <c r="O15" s="155"/>
      <c r="P15" s="155"/>
      <c r="Q15" s="155"/>
      <c r="R15" s="155"/>
      <c r="S15" s="155"/>
      <c r="T15" s="155"/>
      <c r="U15" s="155"/>
      <c r="V15" s="155"/>
    </row>
    <row r="16" spans="1:22" ht="42" customHeight="1" x14ac:dyDescent="0.25">
      <c r="A16" s="245" t="s">
        <v>58</v>
      </c>
      <c r="B16" s="245"/>
      <c r="C16" s="245"/>
      <c r="D16" s="245"/>
      <c r="E16" s="105"/>
      <c r="G16" s="87"/>
      <c r="H16" s="87"/>
      <c r="I16" s="87"/>
      <c r="J16" s="87"/>
      <c r="K16" s="87"/>
      <c r="L16" s="87"/>
      <c r="M16" s="87"/>
    </row>
    <row r="17" spans="1:19" ht="40.5" customHeight="1" x14ac:dyDescent="0.25">
      <c r="A17" s="111" t="s">
        <v>0</v>
      </c>
      <c r="B17" s="110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19" ht="15" customHeight="1" x14ac:dyDescent="0.25">
      <c r="A18" s="111">
        <v>1</v>
      </c>
      <c r="B18" s="110">
        <v>2</v>
      </c>
      <c r="C18" s="106">
        <v>3</v>
      </c>
      <c r="D18" s="110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19" ht="90.75" customHeight="1" x14ac:dyDescent="0.25">
      <c r="A19" s="112">
        <v>1</v>
      </c>
      <c r="B19" s="113" t="s">
        <v>65</v>
      </c>
      <c r="C19" s="114" t="s">
        <v>23</v>
      </c>
      <c r="D19" s="97">
        <f>т1!P53+т2!P33+т3!P15+т4!P22+т5!P26</f>
        <v>34913.089999999997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19" ht="60" customHeight="1" x14ac:dyDescent="0.25">
      <c r="A20" s="112">
        <v>2</v>
      </c>
      <c r="B20" s="113" t="s">
        <v>63</v>
      </c>
      <c r="C20" s="114" t="s">
        <v>23</v>
      </c>
      <c r="D20" s="115">
        <f>D19*0.2</f>
        <v>6982.6179999999995</v>
      </c>
      <c r="E20" s="105"/>
      <c r="F20" s="247" t="s">
        <v>42</v>
      </c>
      <c r="G20" s="248"/>
      <c r="H20" s="248"/>
      <c r="I20" s="248"/>
      <c r="J20" s="248"/>
      <c r="K20" s="248"/>
      <c r="L20" s="248"/>
      <c r="M20" s="248"/>
      <c r="N20" s="248"/>
      <c r="O20" s="249"/>
      <c r="P20" s="92"/>
      <c r="Q20" s="92"/>
      <c r="R20" s="92"/>
      <c r="S20" s="92"/>
    </row>
    <row r="21" spans="1:19" ht="112.5" customHeight="1" x14ac:dyDescent="0.25">
      <c r="A21" s="112">
        <v>3</v>
      </c>
      <c r="B21" s="113" t="s">
        <v>66</v>
      </c>
      <c r="C21" s="114" t="s">
        <v>23</v>
      </c>
      <c r="D21" s="115">
        <f>D19+D20</f>
        <v>41895.707999999999</v>
      </c>
      <c r="E21" s="105"/>
      <c r="F21" s="189">
        <v>2018</v>
      </c>
      <c r="G21" s="189">
        <v>2019</v>
      </c>
      <c r="H21" s="189">
        <v>2020</v>
      </c>
      <c r="I21" s="189">
        <v>2021</v>
      </c>
      <c r="J21" s="189">
        <v>2022</v>
      </c>
      <c r="K21" s="189">
        <v>2023</v>
      </c>
      <c r="L21" s="189">
        <v>2024</v>
      </c>
      <c r="M21" s="189">
        <v>2025</v>
      </c>
      <c r="N21" s="189">
        <v>2026</v>
      </c>
      <c r="O21" s="189">
        <v>2027</v>
      </c>
      <c r="P21" s="92"/>
      <c r="Q21" s="92"/>
      <c r="R21" s="92"/>
      <c r="S21" s="92"/>
    </row>
    <row r="22" spans="1:19" ht="53.25" customHeight="1" x14ac:dyDescent="0.25">
      <c r="A22" s="112" t="s">
        <v>28</v>
      </c>
      <c r="B22" s="107" t="s">
        <v>21</v>
      </c>
      <c r="C22" s="114" t="s">
        <v>23</v>
      </c>
      <c r="D22" s="1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58932.453219913499</v>
      </c>
      <c r="E22" s="120"/>
      <c r="F22" s="205">
        <v>105.3</v>
      </c>
      <c r="G22" s="206">
        <v>106.8</v>
      </c>
      <c r="H22" s="206">
        <v>106.2</v>
      </c>
      <c r="I22" s="207">
        <v>105.1</v>
      </c>
      <c r="J22" s="208">
        <v>105.10035646544816</v>
      </c>
      <c r="K22" s="209">
        <v>104.90017622301767</v>
      </c>
      <c r="L22" s="190">
        <v>104.70002730372529</v>
      </c>
      <c r="M22" s="190">
        <v>104.70002730372529</v>
      </c>
      <c r="N22" s="190">
        <v>104.70002730372529</v>
      </c>
      <c r="O22" s="190">
        <v>104.70002730372529</v>
      </c>
      <c r="P22" s="92"/>
      <c r="Q22" s="92"/>
      <c r="R22" s="92"/>
      <c r="S22" s="92"/>
    </row>
    <row r="23" spans="1:19" ht="69" customHeight="1" x14ac:dyDescent="0.25">
      <c r="A23" s="112" t="s">
        <v>29</v>
      </c>
      <c r="B23" s="108" t="s">
        <v>25</v>
      </c>
      <c r="C23" s="114" t="s">
        <v>23</v>
      </c>
      <c r="D23" s="118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43</v>
      </c>
    </row>
    <row r="24" spans="1:19" ht="53.25" customHeight="1" x14ac:dyDescent="0.25">
      <c r="A24" s="112" t="s">
        <v>30</v>
      </c>
      <c r="B24" s="108" t="s">
        <v>27</v>
      </c>
      <c r="C24" s="114" t="s">
        <v>23</v>
      </c>
      <c r="D24" s="190">
        <f>D21-D23</f>
        <v>41895.707999999999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19" ht="84" customHeight="1" x14ac:dyDescent="0.25">
      <c r="A25" s="112" t="s">
        <v>26</v>
      </c>
      <c r="B25" s="108" t="s">
        <v>20</v>
      </c>
      <c r="C25" s="114" t="s">
        <v>23</v>
      </c>
      <c r="D25" s="190">
        <f>SUM(D26:D36)</f>
        <v>34481.330895279803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19" ht="16.5" x14ac:dyDescent="0.25">
      <c r="A26" s="203" t="s">
        <v>123</v>
      </c>
      <c r="B26" s="204" t="s">
        <v>45</v>
      </c>
      <c r="C26" s="114" t="s">
        <v>23</v>
      </c>
      <c r="D26" s="118">
        <f>VLOOKUP($D$10,'[2]Формат ИПР'!$D:$DG,66,0)*1000</f>
        <v>0</v>
      </c>
      <c r="E26" s="84"/>
      <c r="F26" s="84"/>
      <c r="N26" s="99" t="s">
        <v>1</v>
      </c>
      <c r="Q26" s="84">
        <v>1.2</v>
      </c>
    </row>
    <row r="27" spans="1:19" ht="16.5" x14ac:dyDescent="0.25">
      <c r="A27" s="203" t="s">
        <v>124</v>
      </c>
      <c r="B27" s="204" t="s">
        <v>47</v>
      </c>
      <c r="C27" s="114" t="s">
        <v>23</v>
      </c>
      <c r="D27" s="118">
        <f>VLOOKUP($D$10,'[2]Формат ИПР'!$D:$DG,68,0)*1000</f>
        <v>0</v>
      </c>
      <c r="E27" s="84"/>
      <c r="F27" s="84"/>
      <c r="N27" s="99" t="s">
        <v>1</v>
      </c>
    </row>
    <row r="28" spans="1:19" s="168" customFormat="1" ht="16.5" x14ac:dyDescent="0.25">
      <c r="A28" s="203" t="s">
        <v>125</v>
      </c>
      <c r="B28" s="204" t="s">
        <v>49</v>
      </c>
      <c r="C28" s="114" t="s">
        <v>23</v>
      </c>
      <c r="D28" s="118">
        <f>VLOOKUP($D$10,'[2]Формат ИПР'!$D:$DG,70,0)*1000</f>
        <v>1312.840899279804</v>
      </c>
      <c r="N28" s="99"/>
    </row>
    <row r="29" spans="1:19" s="168" customFormat="1" ht="16.5" x14ac:dyDescent="0.25">
      <c r="A29" s="203" t="s">
        <v>44</v>
      </c>
      <c r="B29" s="204" t="s">
        <v>51</v>
      </c>
      <c r="C29" s="114" t="s">
        <v>23</v>
      </c>
      <c r="D29" s="118">
        <f>VLOOKUP($D$10,'[2]Формат ИПР'!$D:$DG,72,0)*1000</f>
        <v>0</v>
      </c>
      <c r="N29" s="99"/>
    </row>
    <row r="30" spans="1:19" s="168" customFormat="1" ht="16.5" x14ac:dyDescent="0.25">
      <c r="A30" s="203" t="s">
        <v>46</v>
      </c>
      <c r="B30" s="204" t="s">
        <v>53</v>
      </c>
      <c r="C30" s="114" t="s">
        <v>23</v>
      </c>
      <c r="D30" s="118">
        <f>VLOOKUP($D$10,'[2]Формат ИПР'!$D:$DG,74,0)*1000</f>
        <v>0</v>
      </c>
      <c r="N30" s="99"/>
    </row>
    <row r="31" spans="1:19" s="168" customFormat="1" ht="16.5" x14ac:dyDescent="0.25">
      <c r="A31" s="203" t="s">
        <v>48</v>
      </c>
      <c r="B31" s="204" t="s">
        <v>69</v>
      </c>
      <c r="C31" s="114" t="s">
        <v>23</v>
      </c>
      <c r="D31" s="118">
        <f>VLOOKUP($D$10,'[2]Формат ИПР'!$D:$DG,75,0)*1000</f>
        <v>0</v>
      </c>
      <c r="N31" s="99"/>
    </row>
    <row r="32" spans="1:19" s="168" customFormat="1" ht="16.5" x14ac:dyDescent="0.25">
      <c r="A32" s="203" t="s">
        <v>50</v>
      </c>
      <c r="B32" s="204" t="s">
        <v>126</v>
      </c>
      <c r="C32" s="114" t="s">
        <v>23</v>
      </c>
      <c r="D32" s="118">
        <f>VLOOKUP($D$10,'[2]Формат ИПР'!$D:$DG,77,0)*1000</f>
        <v>33168.489995999997</v>
      </c>
      <c r="N32" s="99"/>
    </row>
    <row r="33" spans="1:22" ht="16.5" x14ac:dyDescent="0.25">
      <c r="A33" s="203" t="s">
        <v>52</v>
      </c>
      <c r="B33" s="204" t="s">
        <v>127</v>
      </c>
      <c r="C33" s="114" t="s">
        <v>23</v>
      </c>
      <c r="D33" s="118">
        <f>VLOOKUP($D$10,'[2]Формат ИПР'!$D:$DG,79,0)*1000</f>
        <v>0</v>
      </c>
      <c r="E33" s="91"/>
      <c r="F33" s="84"/>
      <c r="N33" s="99" t="s">
        <v>1</v>
      </c>
    </row>
    <row r="34" spans="1:22" ht="16.5" x14ac:dyDescent="0.25">
      <c r="A34" s="203" t="s">
        <v>70</v>
      </c>
      <c r="B34" s="204" t="s">
        <v>128</v>
      </c>
      <c r="C34" s="114" t="s">
        <v>23</v>
      </c>
      <c r="D34" s="118">
        <f>VLOOKUP($D$10,'[2]Формат ИПР'!$D:$DG,81,0)*1000</f>
        <v>0</v>
      </c>
      <c r="E34" s="91"/>
      <c r="F34" s="84"/>
      <c r="N34" s="103"/>
    </row>
    <row r="35" spans="1:22" ht="16.5" x14ac:dyDescent="0.25">
      <c r="A35" s="203" t="s">
        <v>129</v>
      </c>
      <c r="B35" s="204" t="s">
        <v>130</v>
      </c>
      <c r="C35" s="114" t="s">
        <v>23</v>
      </c>
      <c r="D35" s="118">
        <f>VLOOKUP($D$10,'[2]Формат ИПР'!$D:$DG,83,0)*1000</f>
        <v>0</v>
      </c>
      <c r="E35" s="91"/>
      <c r="F35" s="84"/>
      <c r="N35" s="103"/>
    </row>
    <row r="36" spans="1:22" ht="16.5" x14ac:dyDescent="0.25">
      <c r="A36" s="203" t="s">
        <v>131</v>
      </c>
      <c r="B36" s="204" t="s">
        <v>132</v>
      </c>
      <c r="C36" s="114" t="s">
        <v>23</v>
      </c>
      <c r="D36" s="118">
        <v>0</v>
      </c>
      <c r="E36" s="91"/>
      <c r="F36" s="84"/>
      <c r="N36" s="103"/>
    </row>
    <row r="37" spans="1:22" ht="39" customHeight="1" x14ac:dyDescent="0.25">
      <c r="A37" s="177"/>
      <c r="B37" s="175"/>
      <c r="C37" s="178"/>
      <c r="D37" s="185"/>
      <c r="E37" s="170"/>
      <c r="F37" s="176"/>
      <c r="G37" s="169"/>
      <c r="H37" s="166"/>
      <c r="I37" s="166"/>
      <c r="J37" s="166"/>
      <c r="K37" s="166"/>
      <c r="L37" s="166"/>
      <c r="M37" s="166"/>
      <c r="N37" s="166"/>
      <c r="O37" s="141"/>
      <c r="P37" s="141"/>
      <c r="Q37" s="141"/>
      <c r="R37" s="141"/>
      <c r="S37" s="141"/>
      <c r="T37" s="141"/>
      <c r="U37" s="141"/>
      <c r="V37" s="141"/>
    </row>
    <row r="38" spans="1:22" x14ac:dyDescent="0.25">
      <c r="A38" s="180"/>
      <c r="B38" s="169" t="s">
        <v>72</v>
      </c>
      <c r="C38" s="181"/>
      <c r="D38" s="181"/>
      <c r="E38" s="183"/>
      <c r="F38" s="170"/>
      <c r="G38" s="170"/>
      <c r="H38" s="166"/>
      <c r="I38" s="166"/>
      <c r="J38" s="166"/>
      <c r="K38" s="166"/>
      <c r="L38" s="166"/>
      <c r="M38" s="166"/>
      <c r="N38" s="166"/>
      <c r="O38" s="141"/>
      <c r="P38" s="141"/>
      <c r="Q38" s="141"/>
      <c r="R38" s="141"/>
      <c r="S38" s="141"/>
      <c r="T38" s="141"/>
      <c r="U38" s="141"/>
      <c r="V38" s="141"/>
    </row>
    <row r="39" spans="1:22" x14ac:dyDescent="0.25">
      <c r="A39" s="180"/>
      <c r="B39" s="169" t="s">
        <v>73</v>
      </c>
      <c r="C39" s="169"/>
      <c r="D39" s="179"/>
      <c r="E39" s="167"/>
      <c r="F39" s="173"/>
      <c r="G39" s="169"/>
      <c r="H39" s="166"/>
      <c r="I39" s="166"/>
      <c r="J39" s="166"/>
      <c r="K39" s="166"/>
      <c r="L39" s="166"/>
      <c r="M39" s="166"/>
      <c r="N39" s="166"/>
      <c r="O39" s="141"/>
      <c r="P39" s="141"/>
      <c r="Q39" s="141"/>
      <c r="R39" s="141"/>
      <c r="S39" s="141"/>
      <c r="T39" s="141"/>
      <c r="U39" s="141"/>
      <c r="V39" s="141"/>
    </row>
    <row r="40" spans="1:22" x14ac:dyDescent="0.25">
      <c r="A40" s="180"/>
      <c r="B40" s="169"/>
      <c r="C40" s="169"/>
      <c r="D40" s="179"/>
      <c r="E40" s="184"/>
      <c r="F40" s="172"/>
      <c r="G40" s="169"/>
      <c r="H40" s="166"/>
      <c r="I40" s="166"/>
      <c r="J40" s="166"/>
      <c r="K40" s="166"/>
      <c r="L40" s="166"/>
      <c r="M40" s="166"/>
      <c r="N40" s="166"/>
      <c r="O40" s="141"/>
      <c r="P40" s="141"/>
      <c r="Q40" s="141"/>
      <c r="R40" s="141"/>
      <c r="S40" s="141"/>
      <c r="T40" s="141"/>
      <c r="U40" s="141"/>
      <c r="V40" s="141"/>
    </row>
    <row r="41" spans="1:22" x14ac:dyDescent="0.25">
      <c r="A41" s="180"/>
      <c r="B41" s="169" t="s">
        <v>72</v>
      </c>
      <c r="C41" s="181"/>
      <c r="D41" s="181"/>
      <c r="E41" s="183"/>
      <c r="F41" s="168"/>
      <c r="G41" s="166"/>
      <c r="H41" s="166"/>
      <c r="I41" s="166"/>
      <c r="J41" s="166"/>
      <c r="K41" s="166"/>
      <c r="L41" s="166"/>
      <c r="M41" s="166"/>
      <c r="N41" s="166"/>
      <c r="O41" s="141"/>
      <c r="P41" s="141"/>
      <c r="Q41" s="141"/>
      <c r="R41" s="141"/>
      <c r="S41" s="141"/>
      <c r="T41" s="141"/>
      <c r="U41" s="141"/>
      <c r="V41" s="141"/>
    </row>
    <row r="42" spans="1:22" x14ac:dyDescent="0.25">
      <c r="A42" s="182"/>
      <c r="B42" s="169" t="s">
        <v>73</v>
      </c>
      <c r="C42" s="169"/>
      <c r="D42" s="171"/>
      <c r="E42" s="171"/>
      <c r="F42" s="168"/>
      <c r="G42" s="174"/>
      <c r="H42" s="166"/>
      <c r="I42" s="166"/>
      <c r="J42" s="166"/>
      <c r="K42" s="166"/>
      <c r="L42" s="166"/>
      <c r="M42" s="166"/>
      <c r="N42" s="166"/>
      <c r="O42" s="141"/>
      <c r="P42" s="141"/>
      <c r="Q42" s="141"/>
      <c r="R42" s="141"/>
      <c r="S42" s="141"/>
      <c r="T42" s="141"/>
      <c r="U42" s="141"/>
      <c r="V42" s="141"/>
    </row>
    <row r="43" spans="1:22" x14ac:dyDescent="0.25">
      <c r="A43" s="100"/>
      <c r="B43" s="102"/>
      <c r="C43" s="94"/>
      <c r="D43" s="90"/>
      <c r="E43" s="90"/>
      <c r="F43" s="84"/>
      <c r="G43" s="101"/>
    </row>
    <row r="44" spans="1:22" x14ac:dyDescent="0.25">
      <c r="A44" s="100"/>
      <c r="B44" s="102"/>
      <c r="C44" s="94"/>
      <c r="D44" s="90"/>
    </row>
    <row r="45" spans="1:22" ht="18" x14ac:dyDescent="0.25">
      <c r="A45" s="246" t="s">
        <v>54</v>
      </c>
      <c r="B45" s="246"/>
      <c r="C45" s="246"/>
      <c r="D45" s="246"/>
    </row>
    <row r="46" spans="1:22" ht="36" customHeight="1" x14ac:dyDescent="0.25">
      <c r="A46" s="244" t="s">
        <v>55</v>
      </c>
      <c r="B46" s="244"/>
      <c r="C46" s="244"/>
      <c r="D46" s="244"/>
    </row>
    <row r="47" spans="1:22" ht="31.5" customHeight="1" x14ac:dyDescent="0.25">
      <c r="A47" s="244" t="s">
        <v>56</v>
      </c>
      <c r="B47" s="244"/>
      <c r="C47" s="244"/>
      <c r="D47" s="244"/>
      <c r="E47" s="85" t="s">
        <v>18</v>
      </c>
    </row>
    <row r="48" spans="1:22" s="92" customFormat="1" ht="93.75" customHeight="1" x14ac:dyDescent="0.25">
      <c r="A48" s="244" t="s">
        <v>57</v>
      </c>
      <c r="B48" s="244"/>
      <c r="C48" s="244"/>
      <c r="D48" s="244"/>
      <c r="E48" s="94"/>
      <c r="F48" s="93"/>
      <c r="N48" s="103"/>
    </row>
    <row r="49" spans="1:14" s="92" customFormat="1" ht="18.75" customHeight="1" x14ac:dyDescent="0.25">
      <c r="A49" s="239"/>
      <c r="B49" s="239"/>
      <c r="C49" s="239"/>
      <c r="D49" s="239"/>
      <c r="E49" s="94"/>
      <c r="F49" s="93"/>
      <c r="N49" s="103"/>
    </row>
    <row r="50" spans="1:14" s="92" customFormat="1" ht="41.25" customHeight="1" x14ac:dyDescent="0.25">
      <c r="A50" s="239"/>
      <c r="B50" s="239"/>
      <c r="C50" s="239"/>
      <c r="D50" s="239"/>
      <c r="E50" s="94"/>
      <c r="F50" s="93"/>
      <c r="N50" s="103"/>
    </row>
    <row r="51" spans="1:14" s="92" customFormat="1" ht="38.25" customHeight="1" x14ac:dyDescent="0.25">
      <c r="A51" s="239"/>
      <c r="B51" s="239"/>
      <c r="C51" s="239"/>
      <c r="D51" s="239"/>
      <c r="E51" s="104"/>
      <c r="F51" s="93"/>
      <c r="N51" s="103"/>
    </row>
    <row r="52" spans="1:14" s="92" customFormat="1" ht="18.75" customHeight="1" x14ac:dyDescent="0.25">
      <c r="A52" s="240"/>
      <c r="B52" s="240"/>
      <c r="C52" s="240"/>
      <c r="D52" s="240"/>
      <c r="E52" s="94"/>
      <c r="F52" s="93"/>
      <c r="N52" s="103"/>
    </row>
    <row r="53" spans="1:14" s="92" customFormat="1" ht="217.5" customHeight="1" x14ac:dyDescent="0.25">
      <c r="A53" s="241"/>
      <c r="B53" s="242"/>
      <c r="C53" s="242"/>
      <c r="D53" s="242"/>
      <c r="E53" s="94"/>
      <c r="F53" s="93"/>
      <c r="N53" s="103"/>
    </row>
    <row r="54" spans="1:14" ht="53.25" customHeight="1" x14ac:dyDescent="0.25">
      <c r="A54" s="241"/>
      <c r="B54" s="243"/>
      <c r="C54" s="243"/>
      <c r="D54" s="243"/>
    </row>
    <row r="55" spans="1:14" x14ac:dyDescent="0.25">
      <c r="A55" s="238"/>
      <c r="B55" s="238"/>
      <c r="C55" s="238"/>
      <c r="D55" s="238"/>
    </row>
    <row r="56" spans="1:14" x14ac:dyDescent="0.25">
      <c r="B56" s="104"/>
    </row>
    <row r="60" spans="1:14" x14ac:dyDescent="0.25">
      <c r="B60" s="104"/>
    </row>
  </sheetData>
  <mergeCells count="18">
    <mergeCell ref="F20:O20"/>
    <mergeCell ref="A5:H5"/>
    <mergeCell ref="D6:G6"/>
    <mergeCell ref="C14:H14"/>
    <mergeCell ref="C9:K9"/>
    <mergeCell ref="A11:P11"/>
    <mergeCell ref="A48:D48"/>
    <mergeCell ref="A16:D16"/>
    <mergeCell ref="A45:D45"/>
    <mergeCell ref="A46:D46"/>
    <mergeCell ref="A47:D47"/>
    <mergeCell ref="A55:D55"/>
    <mergeCell ref="A49:D49"/>
    <mergeCell ref="A50:D50"/>
    <mergeCell ref="A51:D51"/>
    <mergeCell ref="A52:D52"/>
    <mergeCell ref="A53:D53"/>
    <mergeCell ref="A54:D54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2022-03-29T14:21:07Z</dcterms:modified>
</cp:coreProperties>
</file>